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9200" windowHeight="7050"/>
  </bookViews>
  <sheets>
    <sheet name="Model" sheetId="1" r:id="rId1"/>
  </sheets>
  <definedNames>
    <definedName name="appr_annual">Model!$B$5</definedName>
    <definedName name="appr_annual13">Model!$B$5</definedName>
    <definedName name="appreciation_annual45">Model!$B$6</definedName>
    <definedName name="appreciation_annual610">Model!$B$7</definedName>
    <definedName name="base_value">Model!$B$2</definedName>
    <definedName name="yield_first_year">Model!$B$3</definedName>
    <definedName name="yield_inc_annual">Model!$B$4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J18" i="1"/>
  <c r="J17" i="1"/>
  <c r="J16" i="1"/>
  <c r="J15" i="1"/>
  <c r="J14" i="1"/>
  <c r="J13" i="1"/>
  <c r="J12" i="1"/>
  <c r="J11" i="1"/>
  <c r="J10" i="1"/>
  <c r="H19" i="1"/>
  <c r="H18" i="1"/>
  <c r="H17" i="1"/>
  <c r="H16" i="1"/>
  <c r="H15" i="1"/>
  <c r="H14" i="1"/>
  <c r="H13" i="1"/>
  <c r="H12" i="1"/>
  <c r="H11" i="1"/>
  <c r="H10" i="1"/>
  <c r="D19" i="1"/>
  <c r="D18" i="1"/>
  <c r="D17" i="1"/>
  <c r="D16" i="1"/>
  <c r="D15" i="1"/>
  <c r="D14" i="1"/>
  <c r="D13" i="1"/>
  <c r="D12" i="1"/>
  <c r="D11" i="1"/>
  <c r="D10" i="1"/>
  <c r="I10" i="1"/>
  <c r="C10" i="1"/>
  <c r="E10" i="1" l="1"/>
  <c r="K10" i="1"/>
  <c r="I11" i="1" s="1"/>
  <c r="K11" i="1" s="1"/>
  <c r="F10" i="1"/>
  <c r="G10" i="1" s="1"/>
  <c r="L10" i="1" l="1"/>
  <c r="M10" i="1"/>
  <c r="N10" i="1" s="1"/>
  <c r="C11" i="1"/>
  <c r="E11" i="1" s="1"/>
  <c r="C12" i="1" s="1"/>
  <c r="E12" i="1" s="1"/>
  <c r="I12" i="1"/>
  <c r="K12" i="1" s="1"/>
  <c r="L11" i="1"/>
  <c r="I13" i="1" l="1"/>
  <c r="K13" i="1" s="1"/>
  <c r="L12" i="1"/>
  <c r="F12" i="1"/>
  <c r="C13" i="1"/>
  <c r="E13" i="1" s="1"/>
  <c r="C14" i="1" s="1"/>
  <c r="E14" i="1" s="1"/>
  <c r="F11" i="1"/>
  <c r="G11" i="1" s="1"/>
  <c r="M11" i="1" l="1"/>
  <c r="N11" i="1" s="1"/>
  <c r="G12" i="1"/>
  <c r="F13" i="1"/>
  <c r="I14" i="1"/>
  <c r="K14" i="1" s="1"/>
  <c r="L13" i="1"/>
  <c r="C15" i="1"/>
  <c r="E15" i="1" s="1"/>
  <c r="F14" i="1"/>
  <c r="G13" i="1" l="1"/>
  <c r="M13" i="1" s="1"/>
  <c r="N13" i="1" s="1"/>
  <c r="M12" i="1"/>
  <c r="N12" i="1" s="1"/>
  <c r="I15" i="1"/>
  <c r="K15" i="1" s="1"/>
  <c r="L14" i="1"/>
  <c r="C16" i="1"/>
  <c r="E16" i="1" s="1"/>
  <c r="F15" i="1"/>
  <c r="G14" i="1" l="1"/>
  <c r="M14" i="1" s="1"/>
  <c r="N14" i="1" s="1"/>
  <c r="I16" i="1"/>
  <c r="K16" i="1" s="1"/>
  <c r="L15" i="1"/>
  <c r="C17" i="1"/>
  <c r="E17" i="1" s="1"/>
  <c r="F16" i="1"/>
  <c r="G15" i="1" l="1"/>
  <c r="M15" i="1" s="1"/>
  <c r="N15" i="1" s="1"/>
  <c r="I17" i="1"/>
  <c r="K17" i="1" s="1"/>
  <c r="L16" i="1"/>
  <c r="C18" i="1"/>
  <c r="E18" i="1" s="1"/>
  <c r="F17" i="1"/>
  <c r="G16" i="1" l="1"/>
  <c r="M16" i="1" s="1"/>
  <c r="N16" i="1" s="1"/>
  <c r="I18" i="1"/>
  <c r="K18" i="1" s="1"/>
  <c r="L17" i="1"/>
  <c r="C19" i="1"/>
  <c r="E19" i="1" s="1"/>
  <c r="F18" i="1"/>
  <c r="G17" i="1" l="1"/>
  <c r="M17" i="1" s="1"/>
  <c r="N17" i="1" s="1"/>
  <c r="I19" i="1"/>
  <c r="K19" i="1" s="1"/>
  <c r="L18" i="1"/>
  <c r="F19" i="1"/>
  <c r="G18" i="1" l="1"/>
  <c r="M18" i="1" s="1"/>
  <c r="N18" i="1" s="1"/>
  <c r="L19" i="1"/>
  <c r="G19" i="1" l="1"/>
  <c r="M19" i="1" s="1"/>
  <c r="N19" i="1" s="1"/>
</calcChain>
</file>

<file path=xl/sharedStrings.xml><?xml version="1.0" encoding="utf-8"?>
<sst xmlns="http://schemas.openxmlformats.org/spreadsheetml/2006/main" count="20" uniqueCount="20">
  <si>
    <t>Year</t>
  </si>
  <si>
    <t>Prev yield</t>
  </si>
  <si>
    <t>Prev value</t>
  </si>
  <si>
    <t>Appr.</t>
  </si>
  <si>
    <t>Value</t>
  </si>
  <si>
    <t>Yield $</t>
  </si>
  <si>
    <t>Yield %</t>
  </si>
  <si>
    <t>Total assets</t>
  </si>
  <si>
    <t>Total profit</t>
  </si>
  <si>
    <t>Yield inc. annual</t>
  </si>
  <si>
    <t>Price NIS</t>
  </si>
  <si>
    <t>Yield 1st year net</t>
  </si>
  <si>
    <t>Yield inc.</t>
  </si>
  <si>
    <t>תשואה סה"כ</t>
  </si>
  <si>
    <t>ערך רכישה</t>
  </si>
  <si>
    <t>ערך השבחה צבור</t>
  </si>
  <si>
    <t>Appr. Annual yr 1-3</t>
  </si>
  <si>
    <t>Appr. Annual yr 4-5</t>
  </si>
  <si>
    <t>Appr. Annual Yr 6-10</t>
  </si>
  <si>
    <t>Dessewffy 26 - Budapest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</si>
</sst>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0"/>
      <name val="Calibri"/>
      <family val="2"/>
      <scheme val="minor"/>
    </font>
    <font>
      <b/>
      <sz val="11"/>
      <color theme="0"/>
      <name val="Tahoma"/>
      <family val="2"/>
    </font>
    <font>
      <b/>
      <sz val="16"/>
      <color theme="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4" fontId="1" fillId="0" borderId="0">
      <alignment horizontal="right" indent="1"/>
    </xf>
  </cellStyleXfs>
  <cellXfs count="15">
    <xf numFmtId="0" fontId="0" fillId="0" borderId="0" xfId="0"/>
    <xf numFmtId="9" fontId="0" fillId="0" borderId="0" xfId="0" applyNumberFormat="1"/>
    <xf numFmtId="164" fontId="0" fillId="0" borderId="0" xfId="2" applyNumberFormat="1" applyFont="1"/>
    <xf numFmtId="165" fontId="0" fillId="0" borderId="0" xfId="1" applyNumberFormat="1" applyFont="1"/>
    <xf numFmtId="165" fontId="0" fillId="0" borderId="0" xfId="0" applyNumberFormat="1"/>
    <xf numFmtId="0" fontId="3" fillId="2" borderId="1" xfId="3" applyFont="1" applyBorder="1" applyAlignment="1">
      <alignment horizontal="center" vertical="center"/>
    </xf>
    <xf numFmtId="1" fontId="0" fillId="3" borderId="0" xfId="0" applyNumberFormat="1" applyFill="1"/>
    <xf numFmtId="9" fontId="0" fillId="3" borderId="0" xfId="0" applyNumberFormat="1" applyFill="1"/>
    <xf numFmtId="1" fontId="0" fillId="3" borderId="0" xfId="0" applyNumberFormat="1" applyFont="1" applyFill="1"/>
    <xf numFmtId="164" fontId="0" fillId="3" borderId="0" xfId="2" applyNumberFormat="1" applyFont="1" applyFill="1"/>
    <xf numFmtId="165" fontId="0" fillId="3" borderId="0" xfId="1" applyNumberFormat="1" applyFont="1" applyFill="1"/>
    <xf numFmtId="165" fontId="0" fillId="3" borderId="0" xfId="0" applyNumberFormat="1" applyFont="1" applyFill="1"/>
    <xf numFmtId="0" fontId="4" fillId="2" borderId="2" xfId="3" applyFont="1" applyBorder="1" applyAlignment="1">
      <alignment horizontal="center" vertical="center"/>
    </xf>
    <xf numFmtId="0" fontId="4" fillId="2" borderId="0" xfId="3" applyFont="1" applyBorder="1" applyAlignment="1">
      <alignment horizontal="center" vertical="center"/>
    </xf>
    <xf numFmtId="0" fontId="4" fillId="2" borderId="3" xfId="3" applyFont="1" applyBorder="1" applyAlignment="1">
      <alignment horizontal="center" vertical="center"/>
    </xf>
  </cellXfs>
  <cellStyles count="5">
    <cellStyle name="Comma" xfId="1" builtinId="3"/>
    <cellStyle name="Hyperlink" xfId="3" builtinId="8"/>
    <cellStyle name="Normal" xfId="0" builtinId="0"/>
    <cellStyle name="Percent" xfId="2" builtinId="5"/>
    <cellStyle name="Table numbers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e-IL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צבירת הרווחים לאורך השנים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Model!$H$9</c:f>
              <c:strCache>
                <c:ptCount val="1"/>
                <c:pt idx="0">
                  <c:v>ערך רכישה</c:v>
                </c:pt>
              </c:strCache>
            </c:strRef>
          </c:tx>
          <c:spPr>
            <a:solidFill>
              <a:schemeClr val="accent1">
                <a:shade val="58000"/>
              </a:schemeClr>
            </a:solidFill>
            <a:ln>
              <a:noFill/>
            </a:ln>
            <a:effectLst/>
          </c:spPr>
          <c:invertIfNegative val="0"/>
          <c:val>
            <c:numRef>
              <c:f>Model!$H$10:$H$19</c:f>
              <c:numCache>
                <c:formatCode>_(* #,##0_);_(* \(#,##0\);_(* "-"??_);_(@_)</c:formatCode>
                <c:ptCount val="10"/>
                <c:pt idx="0">
                  <c:v>419553</c:v>
                </c:pt>
                <c:pt idx="1">
                  <c:v>419553</c:v>
                </c:pt>
                <c:pt idx="2">
                  <c:v>419553</c:v>
                </c:pt>
                <c:pt idx="3">
                  <c:v>419553</c:v>
                </c:pt>
                <c:pt idx="4">
                  <c:v>419553</c:v>
                </c:pt>
                <c:pt idx="5">
                  <c:v>419553</c:v>
                </c:pt>
                <c:pt idx="6">
                  <c:v>419553</c:v>
                </c:pt>
                <c:pt idx="7">
                  <c:v>419553</c:v>
                </c:pt>
                <c:pt idx="8">
                  <c:v>419553</c:v>
                </c:pt>
                <c:pt idx="9">
                  <c:v>419553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222-4178-94FC-2B22D2BB91FA}"/>
            </c:ext>
          </c:extLst>
        </c:ser>
        <c:ser>
          <c:idx val="1"/>
          <c:order val="1"/>
          <c:tx>
            <c:strRef>
              <c:f>Model!$G$9</c:f>
              <c:strCache>
                <c:ptCount val="1"/>
                <c:pt idx="0">
                  <c:v>תשואה סה"כ</c:v>
                </c:pt>
              </c:strCache>
            </c:strRef>
          </c:tx>
          <c:spPr>
            <a:solidFill>
              <a:schemeClr val="accent1">
                <a:shade val="86000"/>
              </a:schemeClr>
            </a:solidFill>
            <a:ln>
              <a:noFill/>
            </a:ln>
            <a:effectLst/>
          </c:spPr>
          <c:invertIfNegative val="0"/>
          <c:cat>
            <c:numRef>
              <c:f>Model!$B$10:$B$19</c:f>
              <c:numCache>
                <c:formatCode>0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Model!$G$10:$G$19</c:f>
              <c:numCache>
                <c:formatCode>_(* #,##0_);_(* \(#,##0\);_(* "-"??_);_(@_)</c:formatCode>
                <c:ptCount val="10"/>
                <c:pt idx="0">
                  <c:v>21397.203000000001</c:v>
                </c:pt>
                <c:pt idx="1">
                  <c:v>43222.350060000004</c:v>
                </c:pt>
                <c:pt idx="2">
                  <c:v>65484.000061200008</c:v>
                </c:pt>
                <c:pt idx="3">
                  <c:v>88190.883062424007</c:v>
                </c:pt>
                <c:pt idx="4">
                  <c:v>111351.9037236725</c:v>
                </c:pt>
                <c:pt idx="5">
                  <c:v>134976.14479814595</c:v>
                </c:pt>
                <c:pt idx="6">
                  <c:v>159072.87069410886</c:v>
                </c:pt>
                <c:pt idx="7">
                  <c:v>183651.53110799103</c:v>
                </c:pt>
                <c:pt idx="8">
                  <c:v>208721.76473015087</c:v>
                </c:pt>
                <c:pt idx="9">
                  <c:v>234293.4030247539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22-4178-94FC-2B22D2BB91FA}"/>
            </c:ext>
          </c:extLst>
        </c:ser>
        <c:ser>
          <c:idx val="3"/>
          <c:order val="2"/>
          <c:tx>
            <c:strRef>
              <c:f>Model!$L$9</c:f>
              <c:strCache>
                <c:ptCount val="1"/>
                <c:pt idx="0">
                  <c:v>ערך השבחה צבור</c:v>
                </c:pt>
              </c:strCache>
            </c:strRef>
          </c:tx>
          <c:spPr>
            <a:solidFill>
              <a:schemeClr val="accent1">
                <a:tint val="58000"/>
              </a:schemeClr>
            </a:solidFill>
            <a:ln>
              <a:noFill/>
            </a:ln>
            <a:effectLst/>
          </c:spPr>
          <c:invertIfNegative val="0"/>
          <c:val>
            <c:numRef>
              <c:f>Model!$L$10:$L$19</c:f>
              <c:numCache>
                <c:formatCode>_(* #,##0_);_(* \(#,##0\);_(* "-"??_);_(@_)</c:formatCode>
                <c:ptCount val="10"/>
                <c:pt idx="0">
                  <c:v>33564.240000000049</c:v>
                </c:pt>
                <c:pt idx="1">
                  <c:v>69813.619200000074</c:v>
                </c:pt>
                <c:pt idx="2">
                  <c:v>108962.94873600011</c:v>
                </c:pt>
                <c:pt idx="3">
                  <c:v>135388.74617280019</c:v>
                </c:pt>
                <c:pt idx="4">
                  <c:v>163135.8334814402</c:v>
                </c:pt>
                <c:pt idx="5">
                  <c:v>180616.49848588347</c:v>
                </c:pt>
                <c:pt idx="6">
                  <c:v>198621.58344046003</c:v>
                </c:pt>
                <c:pt idx="7">
                  <c:v>217166.82094367384</c:v>
                </c:pt>
                <c:pt idx="8">
                  <c:v>236268.41557198402</c:v>
                </c:pt>
                <c:pt idx="9">
                  <c:v>255943.05803914357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222-4178-94FC-2B22D2BB91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43772927"/>
        <c:axId val="643613631"/>
      </c:barChart>
      <c:lineChart>
        <c:grouping val="standard"/>
        <c:varyColors val="0"/>
        <c:ser>
          <c:idx val="2"/>
          <c:order val="3"/>
          <c:tx>
            <c:strRef>
              <c:f>Model!$M$9</c:f>
              <c:strCache>
                <c:ptCount val="1"/>
                <c:pt idx="0">
                  <c:v>Total assets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86000"/>
                </a:schemeClr>
              </a:solidFill>
              <a:ln w="9525">
                <a:solidFill>
                  <a:schemeClr val="accent1">
                    <a:tint val="86000"/>
                  </a:schemeClr>
                </a:solidFill>
              </a:ln>
              <a:effectLst/>
            </c:spPr>
          </c:marker>
          <c:dLbls>
            <c:numFmt formatCode="[&gt;=1000]#,##0,&quot;K&quot;;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Model!$M$10:$M$19</c:f>
              <c:numCache>
                <c:formatCode>_(* #,##0_);_(* \(#,##0\);_(* "-"??_);_(@_)</c:formatCode>
                <c:ptCount val="10"/>
                <c:pt idx="0">
                  <c:v>474514.44300000003</c:v>
                </c:pt>
                <c:pt idx="1">
                  <c:v>532588.96926000004</c:v>
                </c:pt>
                <c:pt idx="2">
                  <c:v>593999.94879720011</c:v>
                </c:pt>
                <c:pt idx="3">
                  <c:v>643132.62923522422</c:v>
                </c:pt>
                <c:pt idx="4">
                  <c:v>694040.7372051127</c:v>
                </c:pt>
                <c:pt idx="5">
                  <c:v>735145.64328402944</c:v>
                </c:pt>
                <c:pt idx="6">
                  <c:v>777247.45413456892</c:v>
                </c:pt>
                <c:pt idx="7">
                  <c:v>820371.35205166484</c:v>
                </c:pt>
                <c:pt idx="8">
                  <c:v>864543.18030213495</c:v>
                </c:pt>
                <c:pt idx="9">
                  <c:v>909789.46106389747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222-4178-94FC-2B22D2BB91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772927"/>
        <c:axId val="643613631"/>
      </c:lineChart>
      <c:catAx>
        <c:axId val="6437729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613631"/>
        <c:crosses val="autoZero"/>
        <c:auto val="1"/>
        <c:lblAlgn val="ctr"/>
        <c:lblOffset val="100"/>
        <c:noMultiLvlLbl val="0"/>
      </c:catAx>
      <c:valAx>
        <c:axId val="6436136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77292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219074</xdr:colOff>
      <xdr:row>20</xdr:row>
      <xdr:rowOff>42862</xdr:rowOff>
    </xdr:from>
    <xdr:to>
      <xdr:col>11</xdr:col>
      <xdr:colOff>361950</xdr:colOff>
      <xdr:row>43</xdr:row>
      <xdr:rowOff>139700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BD298CB-B757-472E-A0CA-F5CECDD8E81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Blue Green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abSelected="1" topLeftCell="A21" zoomScale="85" zoomScaleNormal="85" workbookViewId="0">
      <selection activeCell="M35" sqref="M35"/>
    </sheetView>
  </sheetViews>
  <sheetFormatPr defaultRowHeight="14.5" x14ac:dyDescent="0.35"/>
  <cols>
    <col min="1" max="1" width="22.26953125" customWidth="1"/>
    <col min="2" max="2" width="6.81640625" customWidth="1"/>
    <col min="3" max="3" width="11" customWidth="1"/>
    <col min="4" max="4" width="10.26953125" customWidth="1"/>
    <col min="5" max="5" width="9" customWidth="1"/>
    <col min="6" max="6" width="7.90625" customWidth="1"/>
    <col min="7" max="7" width="14.26953125" customWidth="1"/>
    <col min="8" max="8" width="12.1796875" customWidth="1"/>
    <col min="9" max="9" width="11.54296875" customWidth="1"/>
    <col min="10" max="10" width="6.453125" customWidth="1"/>
    <col min="11" max="11" width="10" customWidth="1"/>
    <col min="12" max="12" width="18.81640625" customWidth="1"/>
    <col min="13" max="13" width="12.81640625" customWidth="1"/>
    <col min="14" max="14" width="12.26953125" customWidth="1"/>
  </cols>
  <sheetData>
    <row r="1" spans="1:14" ht="20" x14ac:dyDescent="0.35">
      <c r="A1" s="12" t="s">
        <v>19</v>
      </c>
      <c r="B1" s="13"/>
      <c r="C1" s="13"/>
      <c r="D1" s="13"/>
      <c r="E1" s="13"/>
      <c r="F1" s="13"/>
      <c r="G1" s="14"/>
    </row>
    <row r="2" spans="1:14" x14ac:dyDescent="0.35">
      <c r="A2" s="5" t="s">
        <v>10</v>
      </c>
      <c r="B2" s="6">
        <v>419553</v>
      </c>
    </row>
    <row r="3" spans="1:14" x14ac:dyDescent="0.35">
      <c r="A3" s="5" t="s">
        <v>11</v>
      </c>
      <c r="B3" s="7">
        <v>0.05</v>
      </c>
    </row>
    <row r="4" spans="1:14" x14ac:dyDescent="0.35">
      <c r="A4" s="5" t="s">
        <v>9</v>
      </c>
      <c r="B4" s="7">
        <v>0.02</v>
      </c>
    </row>
    <row r="5" spans="1:14" x14ac:dyDescent="0.35">
      <c r="A5" s="5" t="s">
        <v>16</v>
      </c>
      <c r="B5" s="7">
        <v>0.08</v>
      </c>
    </row>
    <row r="6" spans="1:14" x14ac:dyDescent="0.35">
      <c r="A6" s="5" t="s">
        <v>17</v>
      </c>
      <c r="B6" s="7">
        <v>0.05</v>
      </c>
    </row>
    <row r="7" spans="1:14" x14ac:dyDescent="0.35">
      <c r="A7" s="5" t="s">
        <v>18</v>
      </c>
      <c r="B7" s="7">
        <v>0.03</v>
      </c>
    </row>
    <row r="8" spans="1:14" x14ac:dyDescent="0.35">
      <c r="B8" s="1"/>
    </row>
    <row r="9" spans="1:14" x14ac:dyDescent="0.35">
      <c r="B9" s="5" t="s">
        <v>0</v>
      </c>
      <c r="C9" s="5" t="s">
        <v>1</v>
      </c>
      <c r="D9" s="5" t="s">
        <v>12</v>
      </c>
      <c r="E9" s="5" t="s">
        <v>6</v>
      </c>
      <c r="F9" s="5" t="s">
        <v>5</v>
      </c>
      <c r="G9" s="5" t="s">
        <v>13</v>
      </c>
      <c r="H9" s="5" t="s">
        <v>14</v>
      </c>
      <c r="I9" s="5" t="s">
        <v>2</v>
      </c>
      <c r="J9" s="5" t="s">
        <v>3</v>
      </c>
      <c r="K9" s="5" t="s">
        <v>4</v>
      </c>
      <c r="L9" s="5" t="s">
        <v>15</v>
      </c>
      <c r="M9" s="5" t="s">
        <v>7</v>
      </c>
      <c r="N9" s="5" t="s">
        <v>8</v>
      </c>
    </row>
    <row r="10" spans="1:14" x14ac:dyDescent="0.35">
      <c r="B10" s="8">
        <v>1</v>
      </c>
      <c r="C10" s="2">
        <f>yield_first_year</f>
        <v>0.05</v>
      </c>
      <c r="D10" s="9">
        <f t="shared" ref="D10:D19" si="0">yield_inc_annual</f>
        <v>0.02</v>
      </c>
      <c r="E10" s="2">
        <f>C10*(1+D10)</f>
        <v>5.1000000000000004E-2</v>
      </c>
      <c r="F10" s="10">
        <f t="shared" ref="F10:F19" si="1">base_value*E10</f>
        <v>21397.203000000001</v>
      </c>
      <c r="G10" s="4">
        <f>F10</f>
        <v>21397.203000000001</v>
      </c>
      <c r="H10" s="11">
        <f>base_value</f>
        <v>419553</v>
      </c>
      <c r="I10">
        <f>base_value</f>
        <v>419553</v>
      </c>
      <c r="J10" s="9">
        <f>appr_annual13</f>
        <v>0.08</v>
      </c>
      <c r="K10" s="3">
        <f>I10*(1+J10)</f>
        <v>453117.24000000005</v>
      </c>
      <c r="L10" s="11">
        <f t="shared" ref="L10:L19" si="2">K10-base_value</f>
        <v>33564.240000000049</v>
      </c>
      <c r="M10" s="4">
        <f>K10+G10</f>
        <v>474514.44300000003</v>
      </c>
      <c r="N10" s="11">
        <f t="shared" ref="N10:N19" si="3">M10-base_value</f>
        <v>54961.443000000028</v>
      </c>
    </row>
    <row r="11" spans="1:14" x14ac:dyDescent="0.35">
      <c r="B11" s="8">
        <v>2</v>
      </c>
      <c r="C11" s="2">
        <f>E10</f>
        <v>5.1000000000000004E-2</v>
      </c>
      <c r="D11" s="9">
        <f t="shared" si="0"/>
        <v>0.02</v>
      </c>
      <c r="E11" s="2">
        <f t="shared" ref="E11:E19" si="4">C11*(1+D11)</f>
        <v>5.2020000000000004E-2</v>
      </c>
      <c r="F11" s="10">
        <f t="shared" si="1"/>
        <v>21825.147060000003</v>
      </c>
      <c r="G11" s="4">
        <f>G10+F11</f>
        <v>43222.350060000004</v>
      </c>
      <c r="H11" s="11">
        <f t="shared" ref="H11:H19" si="5">base_value</f>
        <v>419553</v>
      </c>
      <c r="I11" s="4">
        <f>K10</f>
        <v>453117.24000000005</v>
      </c>
      <c r="J11" s="9">
        <f>appr_annual13</f>
        <v>0.08</v>
      </c>
      <c r="K11" s="3">
        <f t="shared" ref="K11:K19" si="6">I11*(1+J11)</f>
        <v>489366.61920000007</v>
      </c>
      <c r="L11" s="11">
        <f t="shared" si="2"/>
        <v>69813.619200000074</v>
      </c>
      <c r="M11" s="4">
        <f t="shared" ref="M11:M19" si="7">K11+G11</f>
        <v>532588.96926000004</v>
      </c>
      <c r="N11" s="11">
        <f t="shared" si="3"/>
        <v>113035.96926000004</v>
      </c>
    </row>
    <row r="12" spans="1:14" x14ac:dyDescent="0.35">
      <c r="B12" s="8">
        <v>3</v>
      </c>
      <c r="C12" s="2">
        <f t="shared" ref="C12:C19" si="8">E11</f>
        <v>5.2020000000000004E-2</v>
      </c>
      <c r="D12" s="9">
        <f t="shared" si="0"/>
        <v>0.02</v>
      </c>
      <c r="E12" s="2">
        <f t="shared" si="4"/>
        <v>5.3060400000000008E-2</v>
      </c>
      <c r="F12" s="10">
        <f t="shared" si="1"/>
        <v>22261.650001200003</v>
      </c>
      <c r="G12" s="4">
        <f t="shared" ref="G12:G19" si="9">G11+F12</f>
        <v>65484.000061200008</v>
      </c>
      <c r="H12" s="11">
        <f t="shared" si="5"/>
        <v>419553</v>
      </c>
      <c r="I12" s="4">
        <f t="shared" ref="I12:I19" si="10">K11</f>
        <v>489366.61920000007</v>
      </c>
      <c r="J12" s="9">
        <f>appr_annual13</f>
        <v>0.08</v>
      </c>
      <c r="K12" s="3">
        <f t="shared" si="6"/>
        <v>528515.94873600011</v>
      </c>
      <c r="L12" s="11">
        <f t="shared" si="2"/>
        <v>108962.94873600011</v>
      </c>
      <c r="M12" s="4">
        <f t="shared" si="7"/>
        <v>593999.94879720011</v>
      </c>
      <c r="N12" s="11">
        <f t="shared" si="3"/>
        <v>174446.94879720011</v>
      </c>
    </row>
    <row r="13" spans="1:14" x14ac:dyDescent="0.35">
      <c r="B13" s="8">
        <v>4</v>
      </c>
      <c r="C13" s="2">
        <f t="shared" si="8"/>
        <v>5.3060400000000008E-2</v>
      </c>
      <c r="D13" s="9">
        <f t="shared" si="0"/>
        <v>0.02</v>
      </c>
      <c r="E13" s="2">
        <f t="shared" si="4"/>
        <v>5.4121608000000009E-2</v>
      </c>
      <c r="F13" s="10">
        <f t="shared" si="1"/>
        <v>22706.883001224003</v>
      </c>
      <c r="G13" s="4">
        <f t="shared" si="9"/>
        <v>88190.883062424007</v>
      </c>
      <c r="H13" s="11">
        <f t="shared" si="5"/>
        <v>419553</v>
      </c>
      <c r="I13" s="4">
        <f t="shared" si="10"/>
        <v>528515.94873600011</v>
      </c>
      <c r="J13" s="9">
        <f>appreciation_annual45</f>
        <v>0.05</v>
      </c>
      <c r="K13" s="3">
        <f t="shared" si="6"/>
        <v>554941.74617280019</v>
      </c>
      <c r="L13" s="11">
        <f t="shared" si="2"/>
        <v>135388.74617280019</v>
      </c>
      <c r="M13" s="4">
        <f t="shared" si="7"/>
        <v>643132.62923522422</v>
      </c>
      <c r="N13" s="11">
        <f t="shared" si="3"/>
        <v>223579.62923522422</v>
      </c>
    </row>
    <row r="14" spans="1:14" x14ac:dyDescent="0.35">
      <c r="B14" s="8">
        <v>5</v>
      </c>
      <c r="C14" s="2">
        <f t="shared" si="8"/>
        <v>5.4121608000000009E-2</v>
      </c>
      <c r="D14" s="9">
        <f t="shared" si="0"/>
        <v>0.02</v>
      </c>
      <c r="E14" s="2">
        <f t="shared" si="4"/>
        <v>5.5204040160000009E-2</v>
      </c>
      <c r="F14" s="10">
        <f t="shared" si="1"/>
        <v>23161.020661248484</v>
      </c>
      <c r="G14" s="4">
        <f t="shared" si="9"/>
        <v>111351.9037236725</v>
      </c>
      <c r="H14" s="11">
        <f t="shared" si="5"/>
        <v>419553</v>
      </c>
      <c r="I14" s="4">
        <f t="shared" si="10"/>
        <v>554941.74617280019</v>
      </c>
      <c r="J14" s="9">
        <f>appreciation_annual45</f>
        <v>0.05</v>
      </c>
      <c r="K14" s="3">
        <f t="shared" si="6"/>
        <v>582688.8334814402</v>
      </c>
      <c r="L14" s="11">
        <f t="shared" si="2"/>
        <v>163135.8334814402</v>
      </c>
      <c r="M14" s="4">
        <f t="shared" si="7"/>
        <v>694040.7372051127</v>
      </c>
      <c r="N14" s="11">
        <f t="shared" si="3"/>
        <v>274487.7372051127</v>
      </c>
    </row>
    <row r="15" spans="1:14" x14ac:dyDescent="0.35">
      <c r="B15" s="8">
        <v>6</v>
      </c>
      <c r="C15" s="2">
        <f t="shared" si="8"/>
        <v>5.5204040160000009E-2</v>
      </c>
      <c r="D15" s="9">
        <f t="shared" si="0"/>
        <v>0.02</v>
      </c>
      <c r="E15" s="2">
        <f t="shared" si="4"/>
        <v>5.6308120963200009E-2</v>
      </c>
      <c r="F15" s="10">
        <f t="shared" si="1"/>
        <v>23624.241074473452</v>
      </c>
      <c r="G15" s="4">
        <f t="shared" si="9"/>
        <v>134976.14479814595</v>
      </c>
      <c r="H15" s="11">
        <f t="shared" si="5"/>
        <v>419553</v>
      </c>
      <c r="I15" s="4">
        <f t="shared" si="10"/>
        <v>582688.8334814402</v>
      </c>
      <c r="J15" s="9">
        <f>appreciation_annual610</f>
        <v>0.03</v>
      </c>
      <c r="K15" s="3">
        <f t="shared" si="6"/>
        <v>600169.49848588347</v>
      </c>
      <c r="L15" s="11">
        <f t="shared" si="2"/>
        <v>180616.49848588347</v>
      </c>
      <c r="M15" s="4">
        <f t="shared" si="7"/>
        <v>735145.64328402944</v>
      </c>
      <c r="N15" s="11">
        <f t="shared" si="3"/>
        <v>315592.64328402944</v>
      </c>
    </row>
    <row r="16" spans="1:14" x14ac:dyDescent="0.35">
      <c r="B16" s="8">
        <v>7</v>
      </c>
      <c r="C16" s="2">
        <f t="shared" si="8"/>
        <v>5.6308120963200009E-2</v>
      </c>
      <c r="D16" s="9">
        <f t="shared" si="0"/>
        <v>0.02</v>
      </c>
      <c r="E16" s="2">
        <f t="shared" si="4"/>
        <v>5.7434283382464008E-2</v>
      </c>
      <c r="F16" s="10">
        <f t="shared" si="1"/>
        <v>24096.725895962922</v>
      </c>
      <c r="G16" s="4">
        <f t="shared" si="9"/>
        <v>159072.87069410886</v>
      </c>
      <c r="H16" s="11">
        <f t="shared" si="5"/>
        <v>419553</v>
      </c>
      <c r="I16" s="4">
        <f t="shared" si="10"/>
        <v>600169.49848588347</v>
      </c>
      <c r="J16" s="9">
        <f>appreciation_annual610</f>
        <v>0.03</v>
      </c>
      <c r="K16" s="3">
        <f t="shared" si="6"/>
        <v>618174.58344046003</v>
      </c>
      <c r="L16" s="11">
        <f t="shared" si="2"/>
        <v>198621.58344046003</v>
      </c>
      <c r="M16" s="4">
        <f t="shared" si="7"/>
        <v>777247.45413456892</v>
      </c>
      <c r="N16" s="11">
        <f t="shared" si="3"/>
        <v>357694.45413456892</v>
      </c>
    </row>
    <row r="17" spans="2:14" x14ac:dyDescent="0.35">
      <c r="B17" s="8">
        <v>8</v>
      </c>
      <c r="C17" s="2">
        <f t="shared" si="8"/>
        <v>5.7434283382464008E-2</v>
      </c>
      <c r="D17" s="9">
        <f t="shared" si="0"/>
        <v>0.02</v>
      </c>
      <c r="E17" s="2">
        <f t="shared" si="4"/>
        <v>5.8582969050113287E-2</v>
      </c>
      <c r="F17" s="10">
        <f t="shared" si="1"/>
        <v>24578.660413882179</v>
      </c>
      <c r="G17" s="4">
        <f t="shared" si="9"/>
        <v>183651.53110799103</v>
      </c>
      <c r="H17" s="11">
        <f t="shared" si="5"/>
        <v>419553</v>
      </c>
      <c r="I17" s="4">
        <f t="shared" si="10"/>
        <v>618174.58344046003</v>
      </c>
      <c r="J17" s="9">
        <f>appreciation_annual610</f>
        <v>0.03</v>
      </c>
      <c r="K17" s="3">
        <f t="shared" si="6"/>
        <v>636719.82094367384</v>
      </c>
      <c r="L17" s="11">
        <f t="shared" si="2"/>
        <v>217166.82094367384</v>
      </c>
      <c r="M17" s="4">
        <f t="shared" si="7"/>
        <v>820371.35205166484</v>
      </c>
      <c r="N17" s="11">
        <f t="shared" si="3"/>
        <v>400818.35205166484</v>
      </c>
    </row>
    <row r="18" spans="2:14" x14ac:dyDescent="0.35">
      <c r="B18" s="8">
        <v>9</v>
      </c>
      <c r="C18" s="2">
        <f t="shared" si="8"/>
        <v>5.8582969050113287E-2</v>
      </c>
      <c r="D18" s="9">
        <f t="shared" si="0"/>
        <v>0.02</v>
      </c>
      <c r="E18" s="2">
        <f t="shared" si="4"/>
        <v>5.9754628431115557E-2</v>
      </c>
      <c r="F18" s="10">
        <f t="shared" si="1"/>
        <v>25070.233622159827</v>
      </c>
      <c r="G18" s="4">
        <f t="shared" si="9"/>
        <v>208721.76473015087</v>
      </c>
      <c r="H18" s="11">
        <f t="shared" si="5"/>
        <v>419553</v>
      </c>
      <c r="I18" s="4">
        <f t="shared" si="10"/>
        <v>636719.82094367384</v>
      </c>
      <c r="J18" s="9">
        <f>appreciation_annual610</f>
        <v>0.03</v>
      </c>
      <c r="K18" s="3">
        <f t="shared" si="6"/>
        <v>655821.41557198402</v>
      </c>
      <c r="L18" s="11">
        <f t="shared" si="2"/>
        <v>236268.41557198402</v>
      </c>
      <c r="M18" s="4">
        <f t="shared" si="7"/>
        <v>864543.18030213495</v>
      </c>
      <c r="N18" s="11">
        <f t="shared" si="3"/>
        <v>444990.18030213495</v>
      </c>
    </row>
    <row r="19" spans="2:14" x14ac:dyDescent="0.35">
      <c r="B19" s="8">
        <v>10</v>
      </c>
      <c r="C19" s="2">
        <f t="shared" si="8"/>
        <v>5.9754628431115557E-2</v>
      </c>
      <c r="D19" s="9">
        <f t="shared" si="0"/>
        <v>0.02</v>
      </c>
      <c r="E19" s="2">
        <f t="shared" si="4"/>
        <v>6.0949720999737868E-2</v>
      </c>
      <c r="F19" s="10">
        <f t="shared" si="1"/>
        <v>25571.638294603021</v>
      </c>
      <c r="G19" s="4">
        <f t="shared" si="9"/>
        <v>234293.4030247539</v>
      </c>
      <c r="H19" s="11">
        <f t="shared" si="5"/>
        <v>419553</v>
      </c>
      <c r="I19" s="4">
        <f t="shared" si="10"/>
        <v>655821.41557198402</v>
      </c>
      <c r="J19" s="9">
        <f>appreciation_annual610</f>
        <v>0.03</v>
      </c>
      <c r="K19" s="3">
        <f t="shared" si="6"/>
        <v>675496.05803914357</v>
      </c>
      <c r="L19" s="11">
        <f t="shared" si="2"/>
        <v>255943.05803914357</v>
      </c>
      <c r="M19" s="4">
        <f t="shared" si="7"/>
        <v>909789.46106389747</v>
      </c>
      <c r="N19" s="11">
        <f t="shared" si="3"/>
        <v>490236.46106389747</v>
      </c>
    </row>
  </sheetData>
  <mergeCells count="1">
    <mergeCell ref="A1:G1"/>
  </mergeCells>
  <pageMargins left="0.7" right="0.7" top="0.75" bottom="0.75" header="0.3" footer="0.3"/>
  <pageSetup paperSize="9" orientation="portrait" r:id="rId1"/>
  <ignoredErrors>
    <ignoredError sqref="M10 M11:M1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Model</vt:lpstr>
      <vt:lpstr>appr_annual</vt:lpstr>
      <vt:lpstr>appr_annual13</vt:lpstr>
      <vt:lpstr>appreciation_annual45</vt:lpstr>
      <vt:lpstr>appreciation_annual610</vt:lpstr>
      <vt:lpstr>base_value</vt:lpstr>
      <vt:lpstr>yield_first_year</vt:lpstr>
      <vt:lpstr>yield_inc_annual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2018-08-16T06:41:48Z</dcterms:created>
  <dcterms:modified xsi:type="dcterms:W3CDTF">2018-08-16T09:32:01Z</dcterms:modified>
</cp:coreProperties>
</file>